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444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Edward F. Weller</author>
  </authors>
  <commentList>
    <comment ref="C2" authorId="0">
      <text>
        <r>
          <rPr>
            <b/>
            <sz val="8"/>
            <rFont val="Tahoma"/>
            <family val="0"/>
          </rPr>
          <t>Edward F. Weller:</t>
        </r>
        <r>
          <rPr>
            <sz val="8"/>
            <rFont val="Tahoma"/>
            <family val="0"/>
          </rPr>
          <t xml:space="preserve">
Put your size estimate here, whether in KLOC, FP, or other</t>
        </r>
      </text>
    </comment>
    <comment ref="C5" authorId="0">
      <text>
        <r>
          <rPr>
            <b/>
            <sz val="8"/>
            <rFont val="Tahoma"/>
            <family val="0"/>
          </rPr>
          <t>Edward F. Weller:</t>
        </r>
        <r>
          <rPr>
            <sz val="8"/>
            <rFont val="Tahoma"/>
            <family val="0"/>
          </rPr>
          <t xml:space="preserve">
This should be the estimated injection rate per development activity through code. In test, it is an estimate based on the defective fix rate, or recidivism rate
</t>
        </r>
      </text>
    </comment>
    <comment ref="C9" authorId="0">
      <text>
        <r>
          <rPr>
            <b/>
            <sz val="8"/>
            <rFont val="Tahoma"/>
            <family val="0"/>
          </rPr>
          <t>Edward F. Weller:</t>
        </r>
        <r>
          <rPr>
            <sz val="8"/>
            <rFont val="Tahoma"/>
            <family val="0"/>
          </rPr>
          <t xml:space="preserve">
Estimated removal effectiveness per phase</t>
        </r>
      </text>
    </comment>
    <comment ref="D10" authorId="0">
      <text>
        <r>
          <rPr>
            <b/>
            <sz val="8"/>
            <rFont val="Tahoma"/>
            <family val="0"/>
          </rPr>
          <t>Edward F. Weller:</t>
        </r>
        <r>
          <rPr>
            <sz val="8"/>
            <rFont val="Tahoma"/>
            <family val="0"/>
          </rPr>
          <t xml:space="preserve">
Injected in this phase plus remaining from last phase</t>
        </r>
      </text>
    </comment>
    <comment ref="C14" authorId="0">
      <text>
        <r>
          <rPr>
            <b/>
            <sz val="8"/>
            <rFont val="Tahoma"/>
            <family val="0"/>
          </rPr>
          <t>Edward F. Weller:</t>
        </r>
        <r>
          <rPr>
            <sz val="8"/>
            <rFont val="Tahoma"/>
            <family val="0"/>
          </rPr>
          <t xml:space="preserve">
If you want to do a cost scenario, put in your numbers here for defect removal per phase</t>
        </r>
      </text>
    </comment>
    <comment ref="I2" authorId="0">
      <text>
        <r>
          <rPr>
            <b/>
            <sz val="8"/>
            <rFont val="Tahoma"/>
            <family val="0"/>
          </rPr>
          <t>Edward F. Weller:</t>
        </r>
        <r>
          <rPr>
            <sz val="8"/>
            <rFont val="Tahoma"/>
            <family val="0"/>
          </rPr>
          <t xml:space="preserve">
your estimate of the percentage of bad fixes</t>
        </r>
      </text>
    </comment>
    <comment ref="K9" authorId="0">
      <text>
        <r>
          <rPr>
            <b/>
            <sz val="8"/>
            <rFont val="Tahoma"/>
            <family val="0"/>
          </rPr>
          <t>Edward F. Weller:</t>
        </r>
        <r>
          <rPr>
            <sz val="8"/>
            <rFont val="Tahoma"/>
            <family val="0"/>
          </rPr>
          <t xml:space="preserve">
Users do not find them all, but you should assume they find at least 2/3 of the remaining defects (based on work by Ed Adams at IBM</t>
        </r>
      </text>
    </comment>
  </commentList>
</comments>
</file>

<file path=xl/sharedStrings.xml><?xml version="1.0" encoding="utf-8"?>
<sst xmlns="http://schemas.openxmlformats.org/spreadsheetml/2006/main" count="28" uniqueCount="28">
  <si>
    <t>Dev Stage</t>
  </si>
  <si>
    <t>Req</t>
  </si>
  <si>
    <t>Ana</t>
  </si>
  <si>
    <t>HLD</t>
  </si>
  <si>
    <t>Unit Test</t>
  </si>
  <si>
    <t>Integ Test</t>
  </si>
  <si>
    <t>System Test</t>
  </si>
  <si>
    <t>Injected</t>
  </si>
  <si>
    <t>Code</t>
  </si>
  <si>
    <t>LLD</t>
  </si>
  <si>
    <t>Recidivism Rate</t>
  </si>
  <si>
    <t>Cumulative</t>
  </si>
  <si>
    <t>Removal Rate</t>
  </si>
  <si>
    <t>User</t>
  </si>
  <si>
    <t>Residue</t>
  </si>
  <si>
    <t>Remaining</t>
  </si>
  <si>
    <t>??</t>
  </si>
  <si>
    <t>Size in KLOC</t>
  </si>
  <si>
    <t>Cost</t>
  </si>
  <si>
    <t>Insp Cost</t>
  </si>
  <si>
    <t>Test Cost</t>
  </si>
  <si>
    <t>Total</t>
  </si>
  <si>
    <t>© 2001, Ed Weller,  Permission to copy and duplicate is given as long as attribution is included.</t>
  </si>
  <si>
    <t>Defect Depletion Curve Example</t>
  </si>
  <si>
    <t>Act Removed</t>
  </si>
  <si>
    <t>Est Removed</t>
  </si>
  <si>
    <t>Est Cumul Remvd</t>
  </si>
  <si>
    <t>Cumul Act Remov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</si>
</sst>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.75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Defect Depletion Curve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3425"/>
          <c:w val="0.90625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Injected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Sheet1!$C$4:$J$4</c:f>
              <c:strCache>
                <c:ptCount val="8"/>
                <c:pt idx="0">
                  <c:v>Req</c:v>
                </c:pt>
                <c:pt idx="1">
                  <c:v>Ana</c:v>
                </c:pt>
                <c:pt idx="2">
                  <c:v>HLD</c:v>
                </c:pt>
                <c:pt idx="3">
                  <c:v>LLD</c:v>
                </c:pt>
                <c:pt idx="4">
                  <c:v>Code</c:v>
                </c:pt>
                <c:pt idx="5">
                  <c:v>Unit Test</c:v>
                </c:pt>
                <c:pt idx="6">
                  <c:v>Integ Test</c:v>
                </c:pt>
                <c:pt idx="7">
                  <c:v>System Test</c:v>
                </c:pt>
              </c:strCache>
            </c:strRef>
          </c:cat>
          <c:val>
            <c:numRef>
              <c:f>Sheet1!$C$5:$J$5</c:f>
              <c:numCache>
                <c:ptCount val="8"/>
                <c:pt idx="0">
                  <c:v>2</c:v>
                </c:pt>
                <c:pt idx="1">
                  <c:v>6</c:v>
                </c:pt>
                <c:pt idx="2">
                  <c:v>12</c:v>
                </c:pt>
                <c:pt idx="3">
                  <c:v>40</c:v>
                </c:pt>
                <c:pt idx="4">
                  <c:v>60</c:v>
                </c:pt>
                <c:pt idx="5">
                  <c:v>2.510848</c:v>
                </c:pt>
                <c:pt idx="6">
                  <c:v>2.2848716799999997</c:v>
                </c:pt>
                <c:pt idx="7">
                  <c:v>1.485166592</c:v>
                </c:pt>
              </c:numCache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Est Removed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Sheet1!$C$7:$J$7</c:f>
              <c:numCache>
                <c:ptCount val="8"/>
                <c:pt idx="0">
                  <c:v>1.2</c:v>
                </c:pt>
                <c:pt idx="1">
                  <c:v>3.4</c:v>
                </c:pt>
                <c:pt idx="2">
                  <c:v>9.24</c:v>
                </c:pt>
                <c:pt idx="3">
                  <c:v>27.695999999999998</c:v>
                </c:pt>
                <c:pt idx="4">
                  <c:v>47.0784</c:v>
                </c:pt>
                <c:pt idx="5">
                  <c:v>13.5585792</c:v>
                </c:pt>
                <c:pt idx="6">
                  <c:v>12.566794239999998</c:v>
                </c:pt>
                <c:pt idx="7">
                  <c:v>8.168416255999999</c:v>
                </c:pt>
              </c:numCache>
            </c:numRef>
          </c:val>
        </c:ser>
        <c:ser>
          <c:idx val="4"/>
          <c:order val="4"/>
          <c:tx>
            <c:strRef>
              <c:f>Sheet1!$B$12</c:f>
              <c:strCache>
                <c:ptCount val="1"/>
                <c:pt idx="0">
                  <c:v>Act Removed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Sheet1!$C$12:$J$12</c:f>
              <c:numCache>
                <c:ptCount val="8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30</c:v>
                </c:pt>
                <c:pt idx="4">
                  <c:v>40</c:v>
                </c:pt>
              </c:numCache>
            </c:numRef>
          </c:val>
        </c:ser>
        <c:axId val="39528046"/>
        <c:axId val="20208095"/>
      </c:barChart>
      <c:lineChart>
        <c:grouping val="standard"/>
        <c:varyColors val="0"/>
        <c:ser>
          <c:idx val="1"/>
          <c:order val="1"/>
          <c:tx>
            <c:strRef>
              <c:f>Sheet1!$B$6</c:f>
              <c:strCache>
                <c:ptCount val="1"/>
                <c:pt idx="0">
                  <c:v>Cumulative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Sheet1!$C$4:$J$4</c:f>
              <c:strCache>
                <c:ptCount val="8"/>
                <c:pt idx="0">
                  <c:v>Req</c:v>
                </c:pt>
                <c:pt idx="1">
                  <c:v>Ana</c:v>
                </c:pt>
                <c:pt idx="2">
                  <c:v>HLD</c:v>
                </c:pt>
                <c:pt idx="3">
                  <c:v>LLD</c:v>
                </c:pt>
                <c:pt idx="4">
                  <c:v>Code</c:v>
                </c:pt>
                <c:pt idx="5">
                  <c:v>Unit Test</c:v>
                </c:pt>
                <c:pt idx="6">
                  <c:v>Integ Test</c:v>
                </c:pt>
                <c:pt idx="7">
                  <c:v>System Test</c:v>
                </c:pt>
              </c:strCache>
            </c:strRef>
          </c:cat>
          <c:val>
            <c:numRef>
              <c:f>Sheet1!$C$6:$J$6</c:f>
              <c:numCache>
                <c:ptCount val="8"/>
                <c:pt idx="0">
                  <c:v>2</c:v>
                </c:pt>
                <c:pt idx="1">
                  <c:v>8</c:v>
                </c:pt>
                <c:pt idx="2">
                  <c:v>20</c:v>
                </c:pt>
                <c:pt idx="3">
                  <c:v>60</c:v>
                </c:pt>
                <c:pt idx="4">
                  <c:v>120</c:v>
                </c:pt>
                <c:pt idx="5">
                  <c:v>122.510848</c:v>
                </c:pt>
                <c:pt idx="6">
                  <c:v>124.79571967999999</c:v>
                </c:pt>
                <c:pt idx="7">
                  <c:v>126.28088627199999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Est Cumul Remvd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Sheet1!$C$8:$J$8</c:f>
              <c:numCache>
                <c:ptCount val="8"/>
                <c:pt idx="0">
                  <c:v>1.2</c:v>
                </c:pt>
                <c:pt idx="1">
                  <c:v>4.6</c:v>
                </c:pt>
                <c:pt idx="2">
                  <c:v>13.84</c:v>
                </c:pt>
                <c:pt idx="3">
                  <c:v>41.536</c:v>
                </c:pt>
                <c:pt idx="4">
                  <c:v>88.6144</c:v>
                </c:pt>
                <c:pt idx="5">
                  <c:v>102.1729792</c:v>
                </c:pt>
                <c:pt idx="6">
                  <c:v>114.73977344</c:v>
                </c:pt>
                <c:pt idx="7">
                  <c:v>122.908189696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Sheet1!$B$13</c:f>
              <c:strCache>
                <c:ptCount val="1"/>
                <c:pt idx="0">
                  <c:v>Cumul Act Remov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Sheet1!$C$13:$J$13</c:f>
              <c:numCache>
                <c:ptCount val="8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36</c:v>
                </c:pt>
                <c:pt idx="4">
                  <c:v>76</c:v>
                </c:pt>
                <c:pt idx="5">
                  <c:v>76</c:v>
                </c:pt>
                <c:pt idx="6">
                  <c:v>76</c:v>
                </c:pt>
                <c:pt idx="7">
                  <c:v>76</c:v>
                </c:pt>
              </c:numCache>
            </c:numRef>
          </c:val>
          <c:smooth val="0"/>
        </c:ser>
        <c:axId val="39528046"/>
        <c:axId val="20208095"/>
      </c:lineChart>
      <c:catAx>
        <c:axId val="3952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Development Phase (or Activity)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0208095"/>
        <c:crosses val="autoZero"/>
        <c:auto val="1"/>
        <c:lblOffset val="100"/>
        <c:noMultiLvlLbl val="0"/>
      </c:catAx>
      <c:valAx>
        <c:axId val="20208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528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0982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0.956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2924175"/>
          <a:ext cx="5057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2001, Ed Weller,  Permission to copy and duplicate is given as long as attribution is included.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19</xdr:row>
      <xdr:rowOff>123825</xdr:rowOff>
    </xdr:from>
    <xdr:to>
      <xdr:col>11</xdr:col>
      <xdr:colOff>19050</xdr:colOff>
      <xdr:row>38</xdr:row>
      <xdr:rowOff>114300</xdr:rowOff>
    </xdr:to>
    <xdr:graphicFrame>
      <xdr:nvGraphicFramePr>
        <xdr:cNvPr id="1" name="Chart 8"/>
        <xdr:cNvGraphicFramePr/>
      </xdr:nvGraphicFramePr>
      <xdr:xfrm>
        <a:off x="1876425" y="3200400"/>
        <a:ext cx="5133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zoomScale="125" zoomScaleNormal="125" workbookViewId="0" topLeftCell="A1">
      <selection activeCell="K16" sqref="K16"/>
    </sheetView>
  </sheetViews>
  <sheetFormatPr defaultColWidth="9.140625" defaultRowHeight="12.75"/>
  <cols>
    <col min="1" max="1" width="1.8515625" style="1" customWidth="1"/>
    <col min="2" max="2" width="15.28125" style="1" customWidth="1"/>
    <col min="3" max="8" width="9.140625" style="1" customWidth="1"/>
    <col min="9" max="9" width="11.57421875" style="1" customWidth="1"/>
    <col min="10" max="10" width="12.140625" style="1" customWidth="1"/>
    <col min="11" max="16384" width="9.140625" style="1" customWidth="1"/>
  </cols>
  <sheetData>
    <row r="1" ht="12.75">
      <c r="B1" s="1" t="s">
        <v>23</v>
      </c>
    </row>
    <row r="2" spans="2:9" ht="12.75">
      <c r="B2" s="1" t="s">
        <v>17</v>
      </c>
      <c r="C2" s="4">
        <v>2</v>
      </c>
      <c r="G2" s="1" t="s">
        <v>10</v>
      </c>
      <c r="I2" s="4">
        <v>0.2</v>
      </c>
    </row>
    <row r="3" ht="12.75"/>
    <row r="4" spans="2:11" ht="12.75">
      <c r="B4" s="1" t="s">
        <v>0</v>
      </c>
      <c r="C4" s="1" t="s">
        <v>1</v>
      </c>
      <c r="D4" s="1" t="s">
        <v>2</v>
      </c>
      <c r="E4" s="1" t="s">
        <v>3</v>
      </c>
      <c r="F4" s="1" t="s">
        <v>9</v>
      </c>
      <c r="G4" s="1" t="s">
        <v>8</v>
      </c>
      <c r="H4" s="1" t="s">
        <v>4</v>
      </c>
      <c r="I4" s="1" t="s">
        <v>5</v>
      </c>
      <c r="J4" s="1" t="s">
        <v>6</v>
      </c>
      <c r="K4" s="1" t="s">
        <v>13</v>
      </c>
    </row>
    <row r="5" spans="2:10" ht="12.75">
      <c r="B5" s="1" t="s">
        <v>7</v>
      </c>
      <c r="C5" s="5">
        <f>1*C2</f>
        <v>2</v>
      </c>
      <c r="D5" s="5">
        <f>3*C2</f>
        <v>6</v>
      </c>
      <c r="E5" s="5">
        <f>6*C2</f>
        <v>12</v>
      </c>
      <c r="F5" s="5">
        <f>20*C2</f>
        <v>40</v>
      </c>
      <c r="G5" s="5">
        <f>30*C2</f>
        <v>60</v>
      </c>
      <c r="H5" s="5">
        <f>$I$2*G11*(H9)</f>
        <v>2.510848</v>
      </c>
      <c r="I5" s="5">
        <f>$I$2*H11*(I9)</f>
        <v>2.2848716799999997</v>
      </c>
      <c r="J5" s="5">
        <f>$I$2*I11*(J9)</f>
        <v>1.485166592</v>
      </c>
    </row>
    <row r="6" spans="2:10" ht="12.75">
      <c r="B6" s="1" t="s">
        <v>11</v>
      </c>
      <c r="C6" s="2">
        <f>C5</f>
        <v>2</v>
      </c>
      <c r="D6" s="2">
        <f>C6+D5</f>
        <v>8</v>
      </c>
      <c r="E6" s="2">
        <f aca="true" t="shared" si="0" ref="E6:J6">D6+E5</f>
        <v>20</v>
      </c>
      <c r="F6" s="2">
        <f t="shared" si="0"/>
        <v>60</v>
      </c>
      <c r="G6" s="2">
        <f t="shared" si="0"/>
        <v>120</v>
      </c>
      <c r="H6" s="2">
        <f t="shared" si="0"/>
        <v>122.510848</v>
      </c>
      <c r="I6" s="2">
        <f t="shared" si="0"/>
        <v>124.79571967999999</v>
      </c>
      <c r="J6" s="2">
        <f t="shared" si="0"/>
        <v>126.28088627199999</v>
      </c>
    </row>
    <row r="7" spans="2:10" ht="12.75">
      <c r="B7" s="1" t="s">
        <v>25</v>
      </c>
      <c r="C7" s="2">
        <f>C5-C11</f>
        <v>1.2</v>
      </c>
      <c r="D7" s="2">
        <f>D10-D11</f>
        <v>3.4</v>
      </c>
      <c r="E7" s="2">
        <f>E10-E11</f>
        <v>9.24</v>
      </c>
      <c r="F7" s="2">
        <f>F10-F11</f>
        <v>27.695999999999998</v>
      </c>
      <c r="G7" s="2">
        <f>G10-G11</f>
        <v>47.0784</v>
      </c>
      <c r="H7" s="2">
        <f>H10*H9</f>
        <v>13.5585792</v>
      </c>
      <c r="I7" s="2">
        <f>I10*I9</f>
        <v>12.566794239999998</v>
      </c>
      <c r="J7" s="2">
        <f>J10*J9</f>
        <v>8.168416255999999</v>
      </c>
    </row>
    <row r="8" spans="2:10" ht="12.75">
      <c r="B8" s="1" t="s">
        <v>26</v>
      </c>
      <c r="C8" s="2">
        <f>C7</f>
        <v>1.2</v>
      </c>
      <c r="D8" s="2">
        <f>C8+D7</f>
        <v>4.6</v>
      </c>
      <c r="E8" s="2">
        <f aca="true" t="shared" si="1" ref="E8:J8">D8+E7</f>
        <v>13.84</v>
      </c>
      <c r="F8" s="2">
        <f t="shared" si="1"/>
        <v>41.536</v>
      </c>
      <c r="G8" s="2">
        <f t="shared" si="1"/>
        <v>88.6144</v>
      </c>
      <c r="H8" s="2">
        <f t="shared" si="1"/>
        <v>102.1729792</v>
      </c>
      <c r="I8" s="2">
        <f t="shared" si="1"/>
        <v>114.73977344</v>
      </c>
      <c r="J8" s="2">
        <f t="shared" si="1"/>
        <v>122.908189696</v>
      </c>
    </row>
    <row r="9" spans="2:11" ht="12.75">
      <c r="B9" s="1" t="s">
        <v>12</v>
      </c>
      <c r="C9" s="5">
        <v>0.6</v>
      </c>
      <c r="D9" s="5">
        <v>0.5</v>
      </c>
      <c r="E9" s="5">
        <v>0.6</v>
      </c>
      <c r="F9" s="5">
        <v>0.6</v>
      </c>
      <c r="G9" s="5">
        <v>0.6</v>
      </c>
      <c r="H9" s="5">
        <v>0.4</v>
      </c>
      <c r="I9" s="5">
        <v>0.5</v>
      </c>
      <c r="J9" s="5">
        <v>0.5</v>
      </c>
      <c r="K9" s="1" t="s">
        <v>16</v>
      </c>
    </row>
    <row r="10" spans="2:10" ht="12.75">
      <c r="B10" s="1" t="s">
        <v>14</v>
      </c>
      <c r="C10" s="2"/>
      <c r="D10" s="2">
        <f aca="true" t="shared" si="2" ref="D10:J10">D5+C11</f>
        <v>6.8</v>
      </c>
      <c r="E10" s="2">
        <f t="shared" si="2"/>
        <v>15.4</v>
      </c>
      <c r="F10" s="2">
        <f t="shared" si="2"/>
        <v>46.16</v>
      </c>
      <c r="G10" s="2">
        <f t="shared" si="2"/>
        <v>78.464</v>
      </c>
      <c r="H10" s="2">
        <f t="shared" si="2"/>
        <v>33.896448</v>
      </c>
      <c r="I10" s="2">
        <f t="shared" si="2"/>
        <v>25.133588479999997</v>
      </c>
      <c r="J10" s="2">
        <f t="shared" si="2"/>
        <v>16.336832511999997</v>
      </c>
    </row>
    <row r="11" spans="2:10" ht="12.75">
      <c r="B11" s="1" t="s">
        <v>15</v>
      </c>
      <c r="C11" s="2">
        <f>C6*(1-C9)</f>
        <v>0.8</v>
      </c>
      <c r="D11" s="2">
        <f>D10*(1-D9)</f>
        <v>3.4</v>
      </c>
      <c r="E11" s="2">
        <f>E10*(1-E9)</f>
        <v>6.16</v>
      </c>
      <c r="F11" s="2">
        <f>F10*(1-F9)</f>
        <v>18.464</v>
      </c>
      <c r="G11" s="2">
        <f>G10*(1-G9)</f>
        <v>31.3856</v>
      </c>
      <c r="H11" s="2">
        <f>H10*(1-H9)+H5</f>
        <v>22.8487168</v>
      </c>
      <c r="I11" s="2">
        <f>I10*(1-I9)+I5</f>
        <v>14.851665919999999</v>
      </c>
      <c r="J11" s="2">
        <f>J10*(1-J9)+J5</f>
        <v>9.653582848</v>
      </c>
    </row>
    <row r="12" spans="2:7" ht="12.75">
      <c r="B12" s="1" t="s">
        <v>24</v>
      </c>
      <c r="C12" s="1">
        <v>1</v>
      </c>
      <c r="D12" s="1">
        <v>4</v>
      </c>
      <c r="E12" s="1">
        <v>8</v>
      </c>
      <c r="F12" s="1">
        <v>30</v>
      </c>
      <c r="G12" s="1">
        <v>40</v>
      </c>
    </row>
    <row r="13" spans="2:10" ht="12.75">
      <c r="B13" s="1" t="s">
        <v>27</v>
      </c>
      <c r="C13" s="1">
        <f>C12</f>
        <v>1</v>
      </c>
      <c r="D13" s="1">
        <f>C13+D12</f>
        <v>5</v>
      </c>
      <c r="E13" s="1">
        <v>6</v>
      </c>
      <c r="F13" s="1">
        <f>E13+F12</f>
        <v>36</v>
      </c>
      <c r="G13" s="1">
        <f>F13+G12</f>
        <v>76</v>
      </c>
      <c r="H13" s="1">
        <f>G13+H12</f>
        <v>76</v>
      </c>
      <c r="I13" s="1">
        <f>H13+I12</f>
        <v>76</v>
      </c>
      <c r="J13" s="1">
        <f>I13+J12</f>
        <v>76</v>
      </c>
    </row>
    <row r="14" spans="2:10" ht="12.75">
      <c r="B14" s="1" t="s">
        <v>18</v>
      </c>
      <c r="C14" s="4">
        <v>2</v>
      </c>
      <c r="D14" s="4">
        <v>2</v>
      </c>
      <c r="E14" s="4">
        <v>2</v>
      </c>
      <c r="F14" s="4">
        <v>2</v>
      </c>
      <c r="G14" s="4">
        <v>2</v>
      </c>
      <c r="H14" s="4">
        <v>6</v>
      </c>
      <c r="I14" s="4">
        <v>16</v>
      </c>
      <c r="J14" s="4">
        <v>35</v>
      </c>
    </row>
    <row r="15" spans="3:10" ht="12.75">
      <c r="C15" s="3">
        <f>(C6-C11)*C14</f>
        <v>2.4</v>
      </c>
      <c r="D15" s="3">
        <f aca="true" t="shared" si="3" ref="D15:J15">(D10-D11)*D14</f>
        <v>6.8</v>
      </c>
      <c r="E15" s="3">
        <f t="shared" si="3"/>
        <v>18.48</v>
      </c>
      <c r="F15" s="3">
        <f t="shared" si="3"/>
        <v>55.391999999999996</v>
      </c>
      <c r="G15" s="3">
        <f t="shared" si="3"/>
        <v>94.1568</v>
      </c>
      <c r="H15" s="3">
        <f t="shared" si="3"/>
        <v>66.28638720000001</v>
      </c>
      <c r="I15" s="3">
        <f t="shared" si="3"/>
        <v>164.51076095999997</v>
      </c>
      <c r="J15" s="3">
        <f t="shared" si="3"/>
        <v>233.91373823999993</v>
      </c>
    </row>
    <row r="16" spans="6:10" ht="12.75">
      <c r="F16" s="3"/>
      <c r="G16" s="3"/>
      <c r="H16" s="3"/>
      <c r="I16" s="3"/>
      <c r="J16" s="3"/>
    </row>
    <row r="17" spans="6:10" ht="12.75">
      <c r="F17" s="3" t="s">
        <v>19</v>
      </c>
      <c r="G17" s="3">
        <f>SUM(C15:G15)</f>
        <v>177.2288</v>
      </c>
      <c r="H17" s="3"/>
      <c r="I17" s="3" t="s">
        <v>20</v>
      </c>
      <c r="J17" s="3">
        <f>SUM(H15:J15)</f>
        <v>464.71088639999994</v>
      </c>
    </row>
    <row r="18" spans="6:10" ht="12.75">
      <c r="F18" s="3"/>
      <c r="G18" s="3"/>
      <c r="H18" s="3"/>
      <c r="I18" s="3" t="s">
        <v>21</v>
      </c>
      <c r="J18" s="3">
        <f>SUM(G17:J17)</f>
        <v>641.9396863999999</v>
      </c>
    </row>
    <row r="19" ht="12.75">
      <c r="B19" s="1" t="s">
        <v>22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 Weller III</dc:creator>
  <cp:keywords/>
  <dc:description/>
  <cp:lastModifiedBy>Robert Coutre</cp:lastModifiedBy>
  <dcterms:created xsi:type="dcterms:W3CDTF">2001-04-04T21:55:59Z</dcterms:created>
  <dcterms:modified xsi:type="dcterms:W3CDTF">2001-05-11T16:25:58Z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